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opalovic\Desktop\"/>
    </mc:Choice>
  </mc:AlternateContent>
  <xr:revisionPtr revIDLastSave="0" documentId="13_ncr:1_{E0602B61-30B6-43DA-AE76-CD0CB279228C}" xr6:coauthVersionLast="47" xr6:coauthVersionMax="47" xr10:uidLastSave="{00000000-0000-0000-0000-000000000000}"/>
  <bookViews>
    <workbookView xWindow="-108" yWindow="-108" windowWidth="23256" windowHeight="12576" xr2:uid="{AC0E271C-FD68-41A0-9B08-DEF51082627D}"/>
  </bookViews>
  <sheets>
    <sheet name="NOVO" sheetId="2" r:id="rId1"/>
  </sheets>
  <definedNames>
    <definedName name="_xlnm.Print_Area" localSheetId="0">NOVO!$A$1:$L$106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5" i="2" l="1"/>
  <c r="B83" i="2"/>
  <c r="G8" i="2"/>
  <c r="G9" i="2"/>
  <c r="C75" i="2"/>
  <c r="D75" i="2"/>
  <c r="E75" i="2"/>
  <c r="F75" i="2"/>
  <c r="F74" i="2"/>
  <c r="E74" i="2"/>
  <c r="D74" i="2"/>
  <c r="C74" i="2"/>
  <c r="B74" i="2"/>
  <c r="B63" i="2" l="1"/>
  <c r="C63" i="2"/>
  <c r="D63" i="2"/>
  <c r="E63" i="2"/>
  <c r="F63" i="2"/>
  <c r="C40" i="2"/>
  <c r="D40" i="2"/>
  <c r="E40" i="2"/>
  <c r="F40" i="2"/>
  <c r="C41" i="2"/>
  <c r="D41" i="2"/>
  <c r="E41" i="2"/>
  <c r="F41" i="2"/>
  <c r="B40" i="2"/>
  <c r="B41" i="2"/>
  <c r="F28" i="2"/>
  <c r="F76" i="2" s="1"/>
  <c r="E28" i="2"/>
  <c r="E76" i="2" s="1"/>
  <c r="D28" i="2"/>
  <c r="D76" i="2" s="1"/>
  <c r="C28" i="2"/>
  <c r="C29" i="2" s="1"/>
  <c r="C43" i="2" s="1"/>
  <c r="B28" i="2"/>
  <c r="B42" i="2" s="1"/>
  <c r="F26" i="2"/>
  <c r="E26" i="2"/>
  <c r="D26" i="2"/>
  <c r="C26" i="2"/>
  <c r="B26" i="2"/>
  <c r="B7" i="2"/>
  <c r="E38" i="2" l="1"/>
  <c r="F38" i="2"/>
  <c r="C38" i="2"/>
  <c r="D38" i="2"/>
  <c r="B38" i="2"/>
  <c r="E62" i="2"/>
  <c r="B39" i="2"/>
  <c r="D62" i="2"/>
  <c r="F62" i="2"/>
  <c r="C62" i="2"/>
  <c r="B62" i="2"/>
  <c r="C39" i="2"/>
  <c r="E39" i="2"/>
  <c r="F39" i="2"/>
  <c r="D39" i="2"/>
  <c r="G41" i="2"/>
  <c r="G63" i="2"/>
  <c r="B8" i="2"/>
  <c r="B49" i="2" s="1"/>
  <c r="B52" i="2" s="1"/>
  <c r="B56" i="2" s="1"/>
  <c r="C42" i="2"/>
  <c r="F42" i="2"/>
  <c r="E42" i="2"/>
  <c r="D42" i="2"/>
  <c r="E29" i="2"/>
  <c r="E43" i="2" s="1"/>
  <c r="F29" i="2"/>
  <c r="F77" i="2" s="1"/>
  <c r="C76" i="2"/>
  <c r="C77" i="2"/>
  <c r="B86" i="2"/>
  <c r="B29" i="2"/>
  <c r="D29" i="2"/>
  <c r="B76" i="2"/>
  <c r="E44" i="2" l="1"/>
  <c r="E103" i="2" s="1"/>
  <c r="C44" i="2"/>
  <c r="C103" i="2" s="1"/>
  <c r="G62" i="2"/>
  <c r="G39" i="2"/>
  <c r="G76" i="2"/>
  <c r="G42" i="2"/>
  <c r="B53" i="2"/>
  <c r="B54" i="2" s="1"/>
  <c r="B55" i="2" s="1"/>
  <c r="B57" i="2" s="1"/>
  <c r="B64" i="2" s="1"/>
  <c r="B65" i="2" s="1"/>
  <c r="B66" i="2" s="1"/>
  <c r="B104" i="2" s="1"/>
  <c r="G38" i="2"/>
  <c r="E77" i="2"/>
  <c r="F43" i="2"/>
  <c r="F44" i="2" s="1"/>
  <c r="F103" i="2" s="1"/>
  <c r="G75" i="2"/>
  <c r="B90" i="2"/>
  <c r="B87" i="2"/>
  <c r="B43" i="2"/>
  <c r="B44" i="2" s="1"/>
  <c r="B103" i="2" s="1"/>
  <c r="B77" i="2"/>
  <c r="B78" i="2" s="1"/>
  <c r="D77" i="2"/>
  <c r="D43" i="2"/>
  <c r="D44" i="2" s="1"/>
  <c r="D103" i="2" s="1"/>
  <c r="G40" i="2"/>
  <c r="C78" i="2"/>
  <c r="C105" i="2" s="1"/>
  <c r="G103" i="2" l="1"/>
  <c r="G44" i="2"/>
  <c r="C64" i="2"/>
  <c r="D78" i="2"/>
  <c r="D105" i="2" s="1"/>
  <c r="G77" i="2"/>
  <c r="B105" i="2"/>
  <c r="G43" i="2"/>
  <c r="B88" i="2"/>
  <c r="B89" i="2" s="1"/>
  <c r="E78" i="2" l="1"/>
  <c r="E105" i="2" s="1"/>
  <c r="B91" i="2"/>
  <c r="B96" i="2" s="1"/>
  <c r="C65" i="2"/>
  <c r="C66" i="2" s="1"/>
  <c r="C104" i="2" s="1"/>
  <c r="D64" i="2"/>
  <c r="D65" i="2" l="1"/>
  <c r="D66" i="2" s="1"/>
  <c r="D104" i="2" s="1"/>
  <c r="E64" i="2"/>
  <c r="C96" i="2"/>
  <c r="B97" i="2"/>
  <c r="B98" i="2" s="1"/>
  <c r="B106" i="2" s="1"/>
  <c r="F78" i="2"/>
  <c r="G74" i="2"/>
  <c r="G78" i="2" l="1"/>
  <c r="F105" i="2"/>
  <c r="G105" i="2" s="1"/>
  <c r="C97" i="2"/>
  <c r="D96" i="2"/>
  <c r="F64" i="2"/>
  <c r="E65" i="2"/>
  <c r="E66" i="2" s="1"/>
  <c r="E104" i="2" s="1"/>
  <c r="C98" i="2" l="1"/>
  <c r="C106" i="2" s="1"/>
  <c r="F65" i="2"/>
  <c r="G64" i="2"/>
  <c r="E96" i="2"/>
  <c r="D97" i="2"/>
  <c r="D98" i="2" s="1"/>
  <c r="D106" i="2" s="1"/>
  <c r="F66" i="2" l="1"/>
  <c r="G65" i="2"/>
  <c r="E97" i="2"/>
  <c r="E98" i="2" s="1"/>
  <c r="E106" i="2" s="1"/>
  <c r="F96" i="2"/>
  <c r="G66" i="2" l="1"/>
  <c r="F104" i="2"/>
  <c r="G104" i="2" s="1"/>
  <c r="F97" i="2"/>
  <c r="G97" i="2" s="1"/>
  <c r="G96" i="2"/>
  <c r="G98" i="2" l="1"/>
  <c r="F98" i="2"/>
  <c r="F106" i="2" s="1"/>
  <c r="G106" i="2" s="1"/>
</calcChain>
</file>

<file path=xl/sharedStrings.xml><?xml version="1.0" encoding="utf-8"?>
<sst xmlns="http://schemas.openxmlformats.org/spreadsheetml/2006/main" count="117" uniqueCount="66">
  <si>
    <t>Vrijednost vozila</t>
  </si>
  <si>
    <t>Nabava iz vlastitih sredstva / financijskog leasinga</t>
  </si>
  <si>
    <t>Nabava iz operativnog leasinga</t>
  </si>
  <si>
    <t>Nabavna vrijednost vozila</t>
  </si>
  <si>
    <t>Poseban porez na motorna vozila</t>
  </si>
  <si>
    <t>Alikvotni iznos avansa</t>
  </si>
  <si>
    <t>PDV (25%)</t>
  </si>
  <si>
    <t>UKUPNA vrijednost vozila</t>
  </si>
  <si>
    <t>UKUPNO mjesečna rata</t>
  </si>
  <si>
    <t>Amortizacijska stopa</t>
  </si>
  <si>
    <t>Stopa poreza na dobit</t>
  </si>
  <si>
    <t>Godišnji troškovi vozila</t>
  </si>
  <si>
    <t>1. godina</t>
  </si>
  <si>
    <t>Opis troškova</t>
  </si>
  <si>
    <t>Troškovi osiguranja</t>
  </si>
  <si>
    <t>Trošak parkiranja</t>
  </si>
  <si>
    <t>Kamate po leasingu</t>
  </si>
  <si>
    <t>UKUPNO:</t>
  </si>
  <si>
    <t xml:space="preserve">Uvećanje PDV </t>
  </si>
  <si>
    <t>Uvećanje PD</t>
  </si>
  <si>
    <t>2. godina</t>
  </si>
  <si>
    <t>3. godina</t>
  </si>
  <si>
    <t>4. godina</t>
  </si>
  <si>
    <t>5. godina</t>
  </si>
  <si>
    <r>
      <rPr>
        <b/>
        <u/>
        <sz val="11"/>
        <color theme="1"/>
        <rFont val="Bahnschrift Light"/>
        <family val="2"/>
      </rPr>
      <t xml:space="preserve">Opcija 1: </t>
    </r>
    <r>
      <rPr>
        <b/>
        <sz val="11"/>
        <color theme="1"/>
        <rFont val="Bahnschrift Light"/>
        <family val="2"/>
      </rPr>
      <t>Pregled neprizatih troškova u slučaju isključivog korištenja u službene svrhe nabavljenog iz vlastitih izvora / financijskog leasinga</t>
    </r>
  </si>
  <si>
    <t>Opis:</t>
  </si>
  <si>
    <t>Nepriznati PDV za troškove</t>
  </si>
  <si>
    <t>Nepriznati troškovi (tekući)</t>
  </si>
  <si>
    <t>UKUPNO porezni izdaci</t>
  </si>
  <si>
    <t>Opcija 2: Obračun dohotka u naravi u visini 1% nabavne vrijednosti vozila nabavljenog iz vlastitih izvora / financijskog leasinga</t>
  </si>
  <si>
    <t>Osnovica za obračun dohotka (neto naknada)</t>
  </si>
  <si>
    <t>Bruto plaća</t>
  </si>
  <si>
    <t>MIO 1&amp;2 stup</t>
  </si>
  <si>
    <t>Porez na dohodak</t>
  </si>
  <si>
    <t>Prirez</t>
  </si>
  <si>
    <t>Zdravnstveno osiguranje</t>
  </si>
  <si>
    <t>UKUPNO porezna davanja (mjesečno)</t>
  </si>
  <si>
    <t>Pregled troškova u slučaju obračuna 1% nabavne vrijednosti vozila</t>
  </si>
  <si>
    <t>Troškovi dohotka u naravi</t>
  </si>
  <si>
    <t>Nepriznati PDV kod najma</t>
  </si>
  <si>
    <t>Nepriznati trošak najma</t>
  </si>
  <si>
    <t>Pregled troškova u slučaju obračuna 20% vrijednosti operativnog najma vozila</t>
  </si>
  <si>
    <t>Ostali troškovi (pranje, autogume…)</t>
  </si>
  <si>
    <t>Troškovi goriva i ulja</t>
  </si>
  <si>
    <t>Troškovi servisa, održavanja i popravka</t>
  </si>
  <si>
    <t>Troškovi registracije i tehnički pregled vozila</t>
  </si>
  <si>
    <t>Porezni efekti u slučaju isključivog korištenja u službene svrhe nabavljenog iz vlastitih izvora / financijskog leasinga</t>
  </si>
  <si>
    <r>
      <rPr>
        <b/>
        <u/>
        <sz val="11"/>
        <color theme="1"/>
        <rFont val="Bahnschrift Light"/>
        <family val="2"/>
      </rPr>
      <t xml:space="preserve">Opcija 1: </t>
    </r>
    <r>
      <rPr>
        <b/>
        <sz val="11"/>
        <color theme="1"/>
        <rFont val="Bahnschrift Light"/>
        <family val="2"/>
      </rPr>
      <t>Pregled neprizatih troškova u slučaju isključivog korištenja u službene svrhe nabavljenog iz operativnog leasinga</t>
    </r>
  </si>
  <si>
    <t>Opcija 2: Obračun dohotka u naravi u visini 20% leasing rate vozila nabavljenog iz operativnog leasinga</t>
  </si>
  <si>
    <t>Porezni efekti u slučaju isključivog korištenja u službene svrhe nabavljenog iz operativnog leasinga</t>
  </si>
  <si>
    <t>Odrediti stopu poreza</t>
  </si>
  <si>
    <t>Odrediti stopu prireza</t>
  </si>
  <si>
    <t>Umanjenje PD-a kod obračuna plaće u naravi</t>
  </si>
  <si>
    <t>Nepriznata amortizacija za vozila do 54.000,00 EUR</t>
  </si>
  <si>
    <t>Nepriznati dio amortizacije preko 54.000,00 EUR</t>
  </si>
  <si>
    <t>Amortizacija PDV-a preko 54.000,00 EUR</t>
  </si>
  <si>
    <t>Amortizacija PDV-a za vozila preko 54.000 EUR</t>
  </si>
  <si>
    <t>Amortizacija PDV-a za vozila do 54.000 EUR</t>
  </si>
  <si>
    <t>Sažetak</t>
  </si>
  <si>
    <t>Opcija 1a: Pregled neprizatih troškova u slučaju isključivog korištenja u službene svrhe nabavljenog iz vlastitih izvora / financijskog leasinga</t>
  </si>
  <si>
    <t>Opcija 1b: Obračun dohotka u naravi u visini 1% nabavne vrijednosti vozila nabavljenog iz vlastitih izvora / financijskog leasinga</t>
  </si>
  <si>
    <t>Opcija 2a: Pregled neprizatih troškova u slučaju isključivog korištenja u službene svrhe nabavljenog iz operativnog leasinga</t>
  </si>
  <si>
    <t>Opcija 2b: Obračun dohotka u naravi u visini 20% leasing rate vozila nabavljenog iz operativnog leasinga</t>
  </si>
  <si>
    <t xml:space="preserve">Mjesečna rata </t>
  </si>
  <si>
    <t>Posebna najmanina</t>
  </si>
  <si>
    <t>PDV mjesečno (25%)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</si>
</sst>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Bahnschrift Light"/>
      <family val="2"/>
    </font>
    <font>
      <sz val="11"/>
      <color theme="1"/>
      <name val="Bahnschrift Light"/>
      <family val="2"/>
    </font>
    <font>
      <b/>
      <sz val="11"/>
      <color theme="1"/>
      <name val="Bahnschrift Light"/>
      <family val="2"/>
    </font>
    <font>
      <b/>
      <u/>
      <sz val="11"/>
      <color theme="1"/>
      <name val="Bahnschrift Light"/>
      <family val="2"/>
    </font>
    <font>
      <i/>
      <sz val="11"/>
      <color theme="1"/>
      <name val="Bahnschrift Light"/>
      <family val="2"/>
    </font>
    <font>
      <b/>
      <sz val="9"/>
      <color rgb="FF000000"/>
      <name val="Bahnschrift Light"/>
      <family val="2"/>
    </font>
    <font>
      <b/>
      <sz val="11"/>
      <name val="Bahnschrift Light"/>
      <family val="2"/>
    </font>
    <font>
      <sz val="11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06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0" fontId="4" fillId="0" borderId="0" xfId="0" applyFont="1"/>
    <xf numFmtId="164" fontId="4" fillId="0" borderId="0" xfId="0" applyNumberFormat="1" applyFont="1"/>
    <xf numFmtId="164" fontId="3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64" fontId="4" fillId="0" borderId="10" xfId="0" applyNumberFormat="1" applyFont="1" applyBorder="1" applyAlignment="1">
      <alignment vertical="center" wrapText="1"/>
    </xf>
    <xf numFmtId="164" fontId="4" fillId="0" borderId="11" xfId="0" applyNumberFormat="1" applyFont="1" applyBorder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8" fillId="0" borderId="1" xfId="0" applyFont="1" applyBorder="1" applyAlignment="1" applyProtection="1">
      <alignment horizontal="center"/>
      <protection hidden="1"/>
    </xf>
    <xf numFmtId="164" fontId="9" fillId="2" borderId="0" xfId="0" applyNumberFormat="1" applyFont="1" applyFill="1" applyProtection="1">
      <protection locked="0"/>
    </xf>
    <xf numFmtId="164" fontId="9" fillId="2" borderId="1" xfId="0" applyNumberFormat="1" applyFont="1" applyFill="1" applyBorder="1" applyProtection="1">
      <protection locked="0"/>
    </xf>
    <xf numFmtId="4" fontId="4" fillId="0" borderId="0" xfId="0" applyNumberFormat="1" applyFont="1"/>
    <xf numFmtId="164" fontId="8" fillId="0" borderId="0" xfId="0" applyNumberFormat="1" applyFont="1"/>
    <xf numFmtId="0" fontId="9" fillId="0" borderId="0" xfId="0" applyFont="1"/>
    <xf numFmtId="164" fontId="9" fillId="0" borderId="0" xfId="0" applyNumberFormat="1" applyFont="1"/>
    <xf numFmtId="0" fontId="3" fillId="0" borderId="0" xfId="0" applyFont="1" applyAlignment="1">
      <alignment wrapText="1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2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0" xfId="0" applyFont="1"/>
    <xf numFmtId="164" fontId="3" fillId="2" borderId="0" xfId="0" applyNumberFormat="1" applyFont="1" applyFill="1" applyProtection="1">
      <protection locked="0"/>
    </xf>
    <xf numFmtId="9" fontId="4" fillId="2" borderId="0" xfId="1" applyFont="1" applyFill="1" applyProtection="1">
      <protection locked="0"/>
    </xf>
    <xf numFmtId="0" fontId="3" fillId="0" borderId="0" xfId="0" applyFont="1" applyProtection="1">
      <protection locked="0"/>
    </xf>
    <xf numFmtId="9" fontId="4" fillId="2" borderId="1" xfId="1" applyFont="1" applyFill="1" applyBorder="1" applyProtection="1">
      <protection locked="0"/>
    </xf>
    <xf numFmtId="0" fontId="2" fillId="3" borderId="0" xfId="0" applyFont="1" applyFill="1" applyAlignment="1">
      <alignment horizontal="left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06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A8F08-0C32-41F0-B18B-C660EB6BF8C7}">
  <sheetPr>
    <pageSetUpPr fitToPage="1"/>
  </sheetPr>
  <dimension ref="A1:K107"/>
  <sheetViews>
    <sheetView tabSelected="1" view="pageBreakPreview" zoomScale="60" zoomScaleNormal="100" workbookViewId="0">
      <selection activeCell="F19" sqref="B19:F19"/>
    </sheetView>
  </sheetViews>
  <sheetFormatPr defaultColWidth="8.88671875" defaultRowHeight="13.8" x14ac:dyDescent="0.25"/>
  <cols>
    <col min="1" max="1" width="73.77734375" style="1" bestFit="1" customWidth="1"/>
    <col min="2" max="3" width="19.5546875" style="1" customWidth="1"/>
    <col min="4" max="4" width="21.44140625" style="1" customWidth="1"/>
    <col min="5" max="7" width="19.5546875" style="1" customWidth="1"/>
    <col min="8" max="8" width="8.88671875" style="1"/>
    <col min="9" max="9" width="12.33203125" style="1" bestFit="1" customWidth="1"/>
    <col min="10" max="10" width="13.109375" style="1" bestFit="1" customWidth="1"/>
    <col min="11" max="11" width="10.88671875" style="1" bestFit="1" customWidth="1"/>
    <col min="12" max="16384" width="8.88671875" style="1"/>
  </cols>
  <sheetData>
    <row r="1" spans="1:11" x14ac:dyDescent="0.25">
      <c r="A1" s="46" t="s">
        <v>0</v>
      </c>
      <c r="B1" s="46"/>
      <c r="C1" s="46"/>
      <c r="D1" s="46"/>
      <c r="E1" s="46"/>
      <c r="F1" s="46"/>
      <c r="G1" s="46"/>
    </row>
    <row r="3" spans="1:11" x14ac:dyDescent="0.25">
      <c r="A3" s="5" t="s">
        <v>1</v>
      </c>
      <c r="D3" s="5" t="s">
        <v>2</v>
      </c>
    </row>
    <row r="4" spans="1:11" x14ac:dyDescent="0.25">
      <c r="A4" s="5"/>
    </row>
    <row r="5" spans="1:11" x14ac:dyDescent="0.25">
      <c r="A5" s="1" t="s">
        <v>3</v>
      </c>
      <c r="B5" s="42"/>
      <c r="D5" s="1" t="s">
        <v>63</v>
      </c>
      <c r="E5" s="7"/>
      <c r="G5" s="42"/>
      <c r="H5" s="2"/>
      <c r="I5" s="2"/>
      <c r="J5" s="7"/>
      <c r="K5" s="7"/>
    </row>
    <row r="6" spans="1:11" x14ac:dyDescent="0.25">
      <c r="A6" s="1" t="s">
        <v>4</v>
      </c>
      <c r="B6" s="42"/>
      <c r="D6" s="1" t="s">
        <v>64</v>
      </c>
      <c r="G6" s="42"/>
      <c r="H6" s="2"/>
      <c r="I6" s="2"/>
      <c r="J6" s="7"/>
      <c r="K6" s="7"/>
    </row>
    <row r="7" spans="1:11" ht="14.4" thickBot="1" x14ac:dyDescent="0.3">
      <c r="A7" s="3" t="s">
        <v>6</v>
      </c>
      <c r="B7" s="4">
        <f>B5*0.25</f>
        <v>0</v>
      </c>
      <c r="D7" s="1" t="s">
        <v>5</v>
      </c>
      <c r="E7" s="7"/>
      <c r="F7" s="2"/>
      <c r="G7" s="42"/>
      <c r="H7" s="2"/>
      <c r="I7" s="2"/>
      <c r="J7" s="2"/>
    </row>
    <row r="8" spans="1:11" ht="15" thickTop="1" thickBot="1" x14ac:dyDescent="0.3">
      <c r="A8" s="5" t="s">
        <v>7</v>
      </c>
      <c r="B8" s="6">
        <f>SUM(B5:B7)</f>
        <v>0</v>
      </c>
      <c r="D8" s="3" t="s">
        <v>65</v>
      </c>
      <c r="E8" s="4"/>
      <c r="F8" s="3"/>
      <c r="G8" s="4">
        <f>(G5*0.25)+(G6/5/12*0.25)</f>
        <v>0</v>
      </c>
    </row>
    <row r="9" spans="1:11" ht="14.4" thickTop="1" x14ac:dyDescent="0.25">
      <c r="D9" s="5" t="s">
        <v>8</v>
      </c>
      <c r="E9" s="6"/>
      <c r="G9" s="6">
        <f>($G$5*0.25+$G$5)+($G$6/5/12*0.25+$G$6/5/12)+($G$7/5/12)</f>
        <v>0</v>
      </c>
      <c r="I9" s="7"/>
      <c r="J9" s="2"/>
      <c r="K9" s="7"/>
    </row>
    <row r="10" spans="1:11" x14ac:dyDescent="0.25">
      <c r="A10" s="5" t="s">
        <v>9</v>
      </c>
      <c r="B10" s="43">
        <v>0.2</v>
      </c>
      <c r="I10" s="7"/>
      <c r="J10" s="2"/>
    </row>
    <row r="11" spans="1:11" x14ac:dyDescent="0.25">
      <c r="B11" s="44"/>
      <c r="D11" s="7"/>
      <c r="I11" s="7"/>
    </row>
    <row r="12" spans="1:11" ht="14.4" thickBot="1" x14ac:dyDescent="0.3">
      <c r="A12" s="5" t="s">
        <v>10</v>
      </c>
      <c r="B12" s="45">
        <v>0.1</v>
      </c>
      <c r="D12" s="7"/>
      <c r="E12" s="7"/>
      <c r="F12" s="7"/>
    </row>
    <row r="13" spans="1:11" ht="14.4" thickTop="1" x14ac:dyDescent="0.25">
      <c r="D13" s="7"/>
      <c r="J13" s="7"/>
    </row>
    <row r="15" spans="1:11" x14ac:dyDescent="0.25">
      <c r="A15" s="46" t="s">
        <v>11</v>
      </c>
      <c r="B15" s="46"/>
      <c r="C15" s="46"/>
      <c r="D15" s="46"/>
      <c r="E15" s="46"/>
      <c r="F15" s="46"/>
      <c r="G15" s="46"/>
    </row>
    <row r="16" spans="1:11" x14ac:dyDescent="0.25">
      <c r="A16" s="5"/>
    </row>
    <row r="17" spans="1:7" x14ac:dyDescent="0.25">
      <c r="A17" s="5"/>
    </row>
    <row r="18" spans="1:7" ht="14.4" thickBot="1" x14ac:dyDescent="0.3">
      <c r="A18" s="39" t="s">
        <v>13</v>
      </c>
      <c r="B18" s="27" t="s">
        <v>12</v>
      </c>
      <c r="C18" s="27" t="s">
        <v>20</v>
      </c>
      <c r="D18" s="27" t="s">
        <v>21</v>
      </c>
      <c r="E18" s="27" t="s">
        <v>22</v>
      </c>
      <c r="F18" s="27" t="s">
        <v>23</v>
      </c>
    </row>
    <row r="19" spans="1:7" ht="14.4" thickTop="1" x14ac:dyDescent="0.25">
      <c r="A19" s="32" t="s">
        <v>43</v>
      </c>
      <c r="B19" s="28"/>
      <c r="C19" s="28"/>
      <c r="D19" s="28"/>
      <c r="E19" s="28"/>
      <c r="F19" s="28"/>
    </row>
    <row r="20" spans="1:7" x14ac:dyDescent="0.25">
      <c r="A20" s="32" t="s">
        <v>44</v>
      </c>
      <c r="B20" s="28"/>
      <c r="C20" s="28"/>
      <c r="D20" s="28"/>
      <c r="E20" s="28"/>
      <c r="F20" s="28"/>
    </row>
    <row r="21" spans="1:7" x14ac:dyDescent="0.25">
      <c r="A21" s="32" t="s">
        <v>14</v>
      </c>
      <c r="B21" s="28"/>
      <c r="C21" s="28"/>
      <c r="D21" s="28"/>
      <c r="E21" s="28"/>
      <c r="F21" s="28"/>
    </row>
    <row r="22" spans="1:7" x14ac:dyDescent="0.25">
      <c r="A22" s="32" t="s">
        <v>45</v>
      </c>
      <c r="B22" s="28"/>
      <c r="C22" s="28"/>
      <c r="D22" s="28"/>
      <c r="E22" s="28"/>
      <c r="F22" s="28"/>
    </row>
    <row r="23" spans="1:7" x14ac:dyDescent="0.25">
      <c r="A23" s="32" t="s">
        <v>15</v>
      </c>
      <c r="B23" s="28"/>
      <c r="C23" s="28"/>
      <c r="D23" s="28"/>
      <c r="E23" s="28"/>
      <c r="F23" s="28"/>
    </row>
    <row r="24" spans="1:7" x14ac:dyDescent="0.25">
      <c r="A24" s="32" t="s">
        <v>16</v>
      </c>
      <c r="B24" s="28"/>
      <c r="C24" s="28"/>
      <c r="D24" s="28"/>
      <c r="E24" s="28"/>
      <c r="F24" s="28"/>
    </row>
    <row r="25" spans="1:7" ht="14.4" thickBot="1" x14ac:dyDescent="0.3">
      <c r="A25" s="40" t="s">
        <v>42</v>
      </c>
      <c r="B25" s="29"/>
      <c r="C25" s="29"/>
      <c r="D25" s="29"/>
      <c r="E25" s="29"/>
      <c r="F25" s="29"/>
    </row>
    <row r="26" spans="1:7" ht="14.4" thickTop="1" x14ac:dyDescent="0.25">
      <c r="A26" s="41" t="s">
        <v>17</v>
      </c>
      <c r="B26" s="31">
        <f>SUM(B19:B25)</f>
        <v>0</v>
      </c>
      <c r="C26" s="31">
        <f t="shared" ref="C26:F26" si="0">SUM(C19:C25)</f>
        <v>0</v>
      </c>
      <c r="D26" s="31">
        <f t="shared" si="0"/>
        <v>0</v>
      </c>
      <c r="E26" s="31">
        <f t="shared" si="0"/>
        <v>0</v>
      </c>
      <c r="F26" s="31">
        <f t="shared" si="0"/>
        <v>0</v>
      </c>
    </row>
    <row r="27" spans="1:7" x14ac:dyDescent="0.25">
      <c r="A27" s="41"/>
      <c r="B27" s="32"/>
      <c r="C27" s="32"/>
      <c r="D27" s="32"/>
      <c r="E27" s="32"/>
      <c r="F27" s="32"/>
    </row>
    <row r="28" spans="1:7" x14ac:dyDescent="0.25">
      <c r="A28" s="32" t="s">
        <v>18</v>
      </c>
      <c r="B28" s="33">
        <f>((B19+B20+B25+B22)*0.25)*0.5</f>
        <v>0</v>
      </c>
      <c r="C28" s="33">
        <f t="shared" ref="C28:F28" si="1">((C19+C20+C25+C22)*0.25)*0.5</f>
        <v>0</v>
      </c>
      <c r="D28" s="33">
        <f t="shared" si="1"/>
        <v>0</v>
      </c>
      <c r="E28" s="33">
        <f t="shared" si="1"/>
        <v>0</v>
      </c>
      <c r="F28" s="33">
        <f t="shared" si="1"/>
        <v>0</v>
      </c>
    </row>
    <row r="29" spans="1:7" x14ac:dyDescent="0.25">
      <c r="A29" s="1" t="s">
        <v>19</v>
      </c>
      <c r="B29" s="7">
        <f>((B19+B20+B25+B22)*0.5)+B28</f>
        <v>0</v>
      </c>
      <c r="C29" s="7">
        <f t="shared" ref="C29:F29" si="2">((C19+C20+C25+C22)*0.5)+C28</f>
        <v>0</v>
      </c>
      <c r="D29" s="7">
        <f t="shared" si="2"/>
        <v>0</v>
      </c>
      <c r="E29" s="7">
        <f t="shared" si="2"/>
        <v>0</v>
      </c>
      <c r="F29" s="7">
        <f t="shared" si="2"/>
        <v>0</v>
      </c>
    </row>
    <row r="30" spans="1:7" x14ac:dyDescent="0.25">
      <c r="A30" s="5"/>
    </row>
    <row r="32" spans="1:7" x14ac:dyDescent="0.25">
      <c r="A32" s="46" t="s">
        <v>46</v>
      </c>
      <c r="B32" s="46"/>
      <c r="C32" s="46"/>
      <c r="D32" s="46"/>
      <c r="E32" s="46"/>
      <c r="F32" s="46"/>
      <c r="G32" s="46"/>
    </row>
    <row r="33" spans="1:8" x14ac:dyDescent="0.25">
      <c r="A33" s="26"/>
      <c r="B33" s="26"/>
      <c r="C33" s="26"/>
      <c r="D33" s="26"/>
      <c r="E33" s="26"/>
      <c r="F33" s="26"/>
      <c r="G33" s="26"/>
    </row>
    <row r="34" spans="1:8" x14ac:dyDescent="0.25">
      <c r="A34" s="49" t="s">
        <v>24</v>
      </c>
      <c r="B34" s="49"/>
      <c r="C34" s="49"/>
      <c r="D34" s="49"/>
      <c r="E34" s="49"/>
      <c r="F34" s="49"/>
      <c r="G34" s="49"/>
    </row>
    <row r="35" spans="1:8" x14ac:dyDescent="0.25">
      <c r="A35" s="49"/>
      <c r="B35" s="49"/>
      <c r="C35" s="49"/>
      <c r="D35" s="49"/>
      <c r="E35" s="49"/>
      <c r="F35" s="49"/>
      <c r="G35" s="49"/>
    </row>
    <row r="36" spans="1:8" ht="14.4" thickBot="1" x14ac:dyDescent="0.3">
      <c r="A36" s="5"/>
    </row>
    <row r="37" spans="1:8" ht="14.4" thickBot="1" x14ac:dyDescent="0.3">
      <c r="A37" s="8" t="s">
        <v>25</v>
      </c>
      <c r="B37" s="9" t="s">
        <v>12</v>
      </c>
      <c r="C37" s="9" t="s">
        <v>20</v>
      </c>
      <c r="D37" s="9" t="s">
        <v>21</v>
      </c>
      <c r="E37" s="9" t="s">
        <v>22</v>
      </c>
      <c r="F37" s="9" t="s">
        <v>23</v>
      </c>
      <c r="G37" s="10" t="s">
        <v>17</v>
      </c>
    </row>
    <row r="38" spans="1:8" s="14" customFormat="1" ht="14.4" thickTop="1" x14ac:dyDescent="0.3">
      <c r="A38" s="11" t="s">
        <v>57</v>
      </c>
      <c r="B38" s="12">
        <f>IF(($B$5+$B$6)&lt;54000,$B$7*0.5*$B$10,(13500*0.5*$B$10))</f>
        <v>0</v>
      </c>
      <c r="C38" s="12">
        <f t="shared" ref="C38:F38" si="3">IF(($B$5+$B$6)&lt;54000,$B$7*0.5*$B$10,(13500*0.5*$B$10))</f>
        <v>0</v>
      </c>
      <c r="D38" s="12">
        <f t="shared" si="3"/>
        <v>0</v>
      </c>
      <c r="E38" s="12">
        <f t="shared" si="3"/>
        <v>0</v>
      </c>
      <c r="F38" s="12">
        <f t="shared" si="3"/>
        <v>0</v>
      </c>
      <c r="G38" s="13">
        <f t="shared" ref="G38:G44" si="4">SUM(B38:F38)</f>
        <v>0</v>
      </c>
      <c r="H38" s="12"/>
    </row>
    <row r="39" spans="1:8" s="14" customFormat="1" x14ac:dyDescent="0.3">
      <c r="A39" s="11" t="s">
        <v>56</v>
      </c>
      <c r="B39" s="12">
        <f>IF(($B$5+$B$6)&gt;54000,($B$7*0.5-13500*0.5)*$B$10,0)</f>
        <v>0</v>
      </c>
      <c r="C39" s="12">
        <f t="shared" ref="C39:F39" si="5">IF(($B$5+$B$6)&gt;54000,($B$7*0.5-13500*0.5)*$B$10,0)</f>
        <v>0</v>
      </c>
      <c r="D39" s="12">
        <f t="shared" si="5"/>
        <v>0</v>
      </c>
      <c r="E39" s="12">
        <f t="shared" si="5"/>
        <v>0</v>
      </c>
      <c r="F39" s="12">
        <f t="shared" si="5"/>
        <v>0</v>
      </c>
      <c r="G39" s="13">
        <f t="shared" si="4"/>
        <v>0</v>
      </c>
      <c r="H39" s="12"/>
    </row>
    <row r="40" spans="1:8" s="14" customFormat="1" x14ac:dyDescent="0.3">
      <c r="A40" s="11" t="s">
        <v>53</v>
      </c>
      <c r="B40" s="12">
        <f>IF(($B$5+$B$6)&lt;54000,(($B$5+$B$6)*$B$10*0.5),(54000*$B$10*0.5))</f>
        <v>0</v>
      </c>
      <c r="C40" s="12">
        <f t="shared" ref="C40:F40" si="6">IF(($B$5+$B$6)&lt;54000,(($B$5+$B$6)*$B$10*0.5),(54000*$B$10*0.5))</f>
        <v>0</v>
      </c>
      <c r="D40" s="12">
        <f t="shared" si="6"/>
        <v>0</v>
      </c>
      <c r="E40" s="12">
        <f t="shared" si="6"/>
        <v>0</v>
      </c>
      <c r="F40" s="12">
        <f t="shared" si="6"/>
        <v>0</v>
      </c>
      <c r="G40" s="13">
        <f t="shared" si="4"/>
        <v>0</v>
      </c>
    </row>
    <row r="41" spans="1:8" s="14" customFormat="1" x14ac:dyDescent="0.3">
      <c r="A41" s="11" t="s">
        <v>54</v>
      </c>
      <c r="B41" s="12">
        <f>IF(($B$5+$B$6)&gt;54000,($B$5+$B$6-54000)*$B$10,0)</f>
        <v>0</v>
      </c>
      <c r="C41" s="12">
        <f t="shared" ref="C41:F41" si="7">IF(($B$5+$B$6)&gt;54000,($B$5+$B$6-54000)*$B$10,0)</f>
        <v>0</v>
      </c>
      <c r="D41" s="12">
        <f t="shared" si="7"/>
        <v>0</v>
      </c>
      <c r="E41" s="12">
        <f t="shared" si="7"/>
        <v>0</v>
      </c>
      <c r="F41" s="12">
        <f t="shared" si="7"/>
        <v>0</v>
      </c>
      <c r="G41" s="13">
        <f t="shared" si="4"/>
        <v>0</v>
      </c>
    </row>
    <row r="42" spans="1:8" s="14" customFormat="1" x14ac:dyDescent="0.3">
      <c r="A42" s="11" t="s">
        <v>26</v>
      </c>
      <c r="B42" s="12">
        <f t="shared" ref="B42:F43" si="8">B28</f>
        <v>0</v>
      </c>
      <c r="C42" s="12">
        <f t="shared" si="8"/>
        <v>0</v>
      </c>
      <c r="D42" s="12">
        <f t="shared" si="8"/>
        <v>0</v>
      </c>
      <c r="E42" s="12">
        <f t="shared" si="8"/>
        <v>0</v>
      </c>
      <c r="F42" s="12">
        <f t="shared" si="8"/>
        <v>0</v>
      </c>
      <c r="G42" s="13">
        <f t="shared" si="4"/>
        <v>0</v>
      </c>
    </row>
    <row r="43" spans="1:8" s="14" customFormat="1" ht="14.4" thickBot="1" x14ac:dyDescent="0.35">
      <c r="A43" s="15" t="s">
        <v>27</v>
      </c>
      <c r="B43" s="16">
        <f t="shared" si="8"/>
        <v>0</v>
      </c>
      <c r="C43" s="16">
        <f t="shared" si="8"/>
        <v>0</v>
      </c>
      <c r="D43" s="16">
        <f t="shared" si="8"/>
        <v>0</v>
      </c>
      <c r="E43" s="16">
        <f t="shared" si="8"/>
        <v>0</v>
      </c>
      <c r="F43" s="16">
        <f t="shared" si="8"/>
        <v>0</v>
      </c>
      <c r="G43" s="17">
        <f t="shared" si="4"/>
        <v>0</v>
      </c>
    </row>
    <row r="44" spans="1:8" s="14" customFormat="1" ht="15" thickTop="1" thickBot="1" x14ac:dyDescent="0.35">
      <c r="A44" s="18" t="s">
        <v>28</v>
      </c>
      <c r="B44" s="19">
        <f>B42+(B39+B41+B38+B40+B43)*$B$12</f>
        <v>0</v>
      </c>
      <c r="C44" s="19">
        <f t="shared" ref="C44:F44" si="9">C42+(C39+C41+C38+C40+C43)*$B$12</f>
        <v>0</v>
      </c>
      <c r="D44" s="19">
        <f t="shared" si="9"/>
        <v>0</v>
      </c>
      <c r="E44" s="19">
        <f t="shared" si="9"/>
        <v>0</v>
      </c>
      <c r="F44" s="19">
        <f t="shared" si="9"/>
        <v>0</v>
      </c>
      <c r="G44" s="20">
        <f t="shared" si="4"/>
        <v>0</v>
      </c>
    </row>
    <row r="46" spans="1:8" x14ac:dyDescent="0.25">
      <c r="A46" s="48" t="s">
        <v>29</v>
      </c>
      <c r="B46" s="48"/>
      <c r="C46" s="48"/>
      <c r="D46" s="48"/>
      <c r="E46" s="48"/>
      <c r="F46" s="48"/>
      <c r="G46" s="48"/>
    </row>
    <row r="47" spans="1:8" x14ac:dyDescent="0.25">
      <c r="A47" s="48"/>
      <c r="B47" s="48"/>
      <c r="C47" s="48"/>
      <c r="D47" s="48"/>
      <c r="E47" s="48"/>
      <c r="F47" s="48"/>
      <c r="G47" s="48"/>
    </row>
    <row r="48" spans="1:8" x14ac:dyDescent="0.25">
      <c r="D48" s="5"/>
    </row>
    <row r="49" spans="1:7" x14ac:dyDescent="0.25">
      <c r="A49" s="34" t="s">
        <v>30</v>
      </c>
      <c r="B49" s="21">
        <f>B8*1%</f>
        <v>0</v>
      </c>
      <c r="D49" s="6"/>
      <c r="E49" s="30"/>
      <c r="G49" s="7"/>
    </row>
    <row r="50" spans="1:7" x14ac:dyDescent="0.25">
      <c r="A50" s="35" t="s">
        <v>50</v>
      </c>
      <c r="B50" s="43">
        <v>0.2</v>
      </c>
      <c r="D50" s="6"/>
      <c r="E50" s="30"/>
    </row>
    <row r="51" spans="1:7" x14ac:dyDescent="0.25">
      <c r="A51" s="36" t="s">
        <v>51</v>
      </c>
      <c r="B51" s="43">
        <v>0.18</v>
      </c>
      <c r="E51" s="30"/>
    </row>
    <row r="52" spans="1:7" s="22" customFormat="1" x14ac:dyDescent="0.25">
      <c r="A52" s="22" t="s">
        <v>31</v>
      </c>
      <c r="B52" s="21">
        <f>B49/0.611198</f>
        <v>0</v>
      </c>
      <c r="D52" s="25"/>
      <c r="E52" s="30"/>
    </row>
    <row r="53" spans="1:7" s="22" customFormat="1" x14ac:dyDescent="0.25">
      <c r="A53" s="22" t="s">
        <v>32</v>
      </c>
      <c r="B53" s="21">
        <f>B52*0.2</f>
        <v>0</v>
      </c>
      <c r="D53" s="25"/>
      <c r="E53" s="30"/>
      <c r="F53" s="21"/>
    </row>
    <row r="54" spans="1:7" s="22" customFormat="1" x14ac:dyDescent="0.3">
      <c r="A54" s="22" t="s">
        <v>33</v>
      </c>
      <c r="B54" s="21">
        <f>(B52-B53)*B50</f>
        <v>0</v>
      </c>
      <c r="D54" s="21"/>
    </row>
    <row r="55" spans="1:7" s="22" customFormat="1" x14ac:dyDescent="0.3">
      <c r="A55" s="22" t="s">
        <v>34</v>
      </c>
      <c r="B55" s="21">
        <f>B54*B51</f>
        <v>0</v>
      </c>
      <c r="D55" s="21"/>
    </row>
    <row r="56" spans="1:7" s="22" customFormat="1" ht="14.4" thickBot="1" x14ac:dyDescent="0.35">
      <c r="A56" s="37" t="s">
        <v>35</v>
      </c>
      <c r="B56" s="24">
        <f>B52*0.165</f>
        <v>0</v>
      </c>
      <c r="D56" s="21"/>
    </row>
    <row r="57" spans="1:7" s="22" customFormat="1" ht="14.4" thickTop="1" x14ac:dyDescent="0.3">
      <c r="A57" s="38" t="s">
        <v>36</v>
      </c>
      <c r="B57" s="25">
        <f>SUM(B53:B56)</f>
        <v>0</v>
      </c>
    </row>
    <row r="59" spans="1:7" x14ac:dyDescent="0.25">
      <c r="A59" s="22" t="s">
        <v>37</v>
      </c>
    </row>
    <row r="60" spans="1:7" ht="14.4" thickBot="1" x14ac:dyDescent="0.3"/>
    <row r="61" spans="1:7" ht="14.4" thickBot="1" x14ac:dyDescent="0.3">
      <c r="A61" s="8" t="s">
        <v>25</v>
      </c>
      <c r="B61" s="9" t="s">
        <v>12</v>
      </c>
      <c r="C61" s="9" t="s">
        <v>20</v>
      </c>
      <c r="D61" s="9" t="s">
        <v>21</v>
      </c>
      <c r="E61" s="9" t="s">
        <v>22</v>
      </c>
      <c r="F61" s="9" t="s">
        <v>23</v>
      </c>
      <c r="G61" s="10" t="s">
        <v>17</v>
      </c>
    </row>
    <row r="62" spans="1:7" ht="14.4" thickTop="1" x14ac:dyDescent="0.25">
      <c r="A62" s="11" t="s">
        <v>55</v>
      </c>
      <c r="B62" s="12">
        <f>IF(($B$5+$B$6)&gt;54000,($B$7*0.5-13500*0.5)*$B$10,0)</f>
        <v>0</v>
      </c>
      <c r="C62" s="12">
        <f t="shared" ref="C62:F62" si="10">IF(($B$5+$B$6)&gt;54000,($B$7*0.5-13500*0.5)*$B$10,0)</f>
        <v>0</v>
      </c>
      <c r="D62" s="12">
        <f t="shared" si="10"/>
        <v>0</v>
      </c>
      <c r="E62" s="12">
        <f t="shared" si="10"/>
        <v>0</v>
      </c>
      <c r="F62" s="12">
        <f t="shared" si="10"/>
        <v>0</v>
      </c>
      <c r="G62" s="13">
        <f t="shared" ref="G62:G63" si="11">SUM(B62:F62)</f>
        <v>0</v>
      </c>
    </row>
    <row r="63" spans="1:7" x14ac:dyDescent="0.25">
      <c r="A63" s="11" t="s">
        <v>54</v>
      </c>
      <c r="B63" s="12">
        <f>IF(($B$5+$B$6)&gt;54000,($B$5+$B$6-54000)*$B$10,0)</f>
        <v>0</v>
      </c>
      <c r="C63" s="12">
        <f t="shared" ref="C63:F63" si="12">IF(($B$5+$B$6)&gt;54000,($B$5+$B$6-54000)*$B$10,0)</f>
        <v>0</v>
      </c>
      <c r="D63" s="12">
        <f t="shared" si="12"/>
        <v>0</v>
      </c>
      <c r="E63" s="12">
        <f t="shared" si="12"/>
        <v>0</v>
      </c>
      <c r="F63" s="12">
        <f t="shared" si="12"/>
        <v>0</v>
      </c>
      <c r="G63" s="13">
        <f t="shared" si="11"/>
        <v>0</v>
      </c>
    </row>
    <row r="64" spans="1:7" x14ac:dyDescent="0.25">
      <c r="A64" s="11" t="s">
        <v>38</v>
      </c>
      <c r="B64" s="12">
        <f>B57*12</f>
        <v>0</v>
      </c>
      <c r="C64" s="12">
        <f>B64</f>
        <v>0</v>
      </c>
      <c r="D64" s="12">
        <f>C64</f>
        <v>0</v>
      </c>
      <c r="E64" s="12">
        <f>D64</f>
        <v>0</v>
      </c>
      <c r="F64" s="12">
        <f>E64</f>
        <v>0</v>
      </c>
      <c r="G64" s="13">
        <f>SUM(B64:F64)</f>
        <v>0</v>
      </c>
    </row>
    <row r="65" spans="1:7" ht="14.4" thickBot="1" x14ac:dyDescent="0.3">
      <c r="A65" s="15" t="s">
        <v>52</v>
      </c>
      <c r="B65" s="16">
        <f>-B64*$B$12</f>
        <v>0</v>
      </c>
      <c r="C65" s="16">
        <f t="shared" ref="C65:F65" si="13">-C64*$B$12</f>
        <v>0</v>
      </c>
      <c r="D65" s="16">
        <f t="shared" si="13"/>
        <v>0</v>
      </c>
      <c r="E65" s="16">
        <f t="shared" si="13"/>
        <v>0</v>
      </c>
      <c r="F65" s="16">
        <f t="shared" si="13"/>
        <v>0</v>
      </c>
      <c r="G65" s="17">
        <f>SUM(B65:F65)</f>
        <v>0</v>
      </c>
    </row>
    <row r="66" spans="1:7" ht="15" thickTop="1" thickBot="1" x14ac:dyDescent="0.3">
      <c r="A66" s="18" t="s">
        <v>28</v>
      </c>
      <c r="B66" s="19">
        <f>((B62+B63)*B12+B65)+B64</f>
        <v>0</v>
      </c>
      <c r="C66" s="19">
        <f t="shared" ref="C66:F66" si="14">((C62+C63)*C12+C65)+C64</f>
        <v>0</v>
      </c>
      <c r="D66" s="19">
        <f t="shared" si="14"/>
        <v>0</v>
      </c>
      <c r="E66" s="19">
        <f t="shared" si="14"/>
        <v>0</v>
      </c>
      <c r="F66" s="19">
        <f t="shared" si="14"/>
        <v>0</v>
      </c>
      <c r="G66" s="20">
        <f>SUM(B66:F66)</f>
        <v>0</v>
      </c>
    </row>
    <row r="68" spans="1:7" x14ac:dyDescent="0.25">
      <c r="A68" s="46" t="s">
        <v>49</v>
      </c>
      <c r="B68" s="46"/>
      <c r="C68" s="46"/>
      <c r="D68" s="46"/>
      <c r="E68" s="46"/>
      <c r="F68" s="46"/>
      <c r="G68" s="46"/>
    </row>
    <row r="70" spans="1:7" ht="14.4" customHeight="1" x14ac:dyDescent="0.25">
      <c r="A70" s="47" t="s">
        <v>47</v>
      </c>
      <c r="B70" s="47"/>
      <c r="C70" s="47"/>
      <c r="D70" s="47"/>
      <c r="E70" s="47"/>
      <c r="F70" s="47"/>
      <c r="G70" s="47"/>
    </row>
    <row r="71" spans="1:7" x14ac:dyDescent="0.25">
      <c r="A71" s="47"/>
      <c r="B71" s="47"/>
      <c r="C71" s="47"/>
      <c r="D71" s="47"/>
      <c r="E71" s="47"/>
      <c r="F71" s="47"/>
      <c r="G71" s="47"/>
    </row>
    <row r="72" spans="1:7" ht="14.4" thickBot="1" x14ac:dyDescent="0.3">
      <c r="A72" s="5"/>
    </row>
    <row r="73" spans="1:7" ht="14.4" thickBot="1" x14ac:dyDescent="0.3">
      <c r="A73" s="8" t="s">
        <v>25</v>
      </c>
      <c r="B73" s="9" t="s">
        <v>12</v>
      </c>
      <c r="C73" s="9" t="s">
        <v>20</v>
      </c>
      <c r="D73" s="9" t="s">
        <v>21</v>
      </c>
      <c r="E73" s="9" t="s">
        <v>22</v>
      </c>
      <c r="F73" s="9" t="s">
        <v>23</v>
      </c>
      <c r="G73" s="10" t="s">
        <v>17</v>
      </c>
    </row>
    <row r="74" spans="1:7" ht="14.4" thickTop="1" x14ac:dyDescent="0.25">
      <c r="A74" s="11" t="s">
        <v>39</v>
      </c>
      <c r="B74" s="12">
        <f>($G$5*0.25*12*0.5)+($G$6/5*0.25*0.5)</f>
        <v>0</v>
      </c>
      <c r="C74" s="12">
        <f t="shared" ref="C74:F74" si="15">($G$5*0.25*12*0.5)+($G$6/5*0.25*0.5)</f>
        <v>0</v>
      </c>
      <c r="D74" s="12">
        <f t="shared" si="15"/>
        <v>0</v>
      </c>
      <c r="E74" s="12">
        <f t="shared" si="15"/>
        <v>0</v>
      </c>
      <c r="F74" s="12">
        <f t="shared" si="15"/>
        <v>0</v>
      </c>
      <c r="G74" s="13">
        <f>SUM(B74:F74)</f>
        <v>0</v>
      </c>
    </row>
    <row r="75" spans="1:7" x14ac:dyDescent="0.25">
      <c r="A75" s="11" t="s">
        <v>40</v>
      </c>
      <c r="B75" s="12">
        <f>(($G$5*12)*0.5)+($G$6/5)*0.5+($G$7/5)*0.5</f>
        <v>0</v>
      </c>
      <c r="C75" s="12">
        <f t="shared" ref="C75:F75" si="16">(($G$5*12)*0.5)+($G$6/5)*0.5+($G$7/5)*0.5</f>
        <v>0</v>
      </c>
      <c r="D75" s="12">
        <f t="shared" si="16"/>
        <v>0</v>
      </c>
      <c r="E75" s="12">
        <f t="shared" si="16"/>
        <v>0</v>
      </c>
      <c r="F75" s="12">
        <f t="shared" si="16"/>
        <v>0</v>
      </c>
      <c r="G75" s="13">
        <f>SUM(B75:F75)</f>
        <v>0</v>
      </c>
    </row>
    <row r="76" spans="1:7" x14ac:dyDescent="0.25">
      <c r="A76" s="11" t="s">
        <v>26</v>
      </c>
      <c r="B76" s="12">
        <f t="shared" ref="B76:F77" si="17">B28</f>
        <v>0</v>
      </c>
      <c r="C76" s="12">
        <f t="shared" si="17"/>
        <v>0</v>
      </c>
      <c r="D76" s="12">
        <f t="shared" si="17"/>
        <v>0</v>
      </c>
      <c r="E76" s="12">
        <f t="shared" si="17"/>
        <v>0</v>
      </c>
      <c r="F76" s="12">
        <f t="shared" si="17"/>
        <v>0</v>
      </c>
      <c r="G76" s="13">
        <f>SUM(B76:F76)</f>
        <v>0</v>
      </c>
    </row>
    <row r="77" spans="1:7" ht="14.4" thickBot="1" x14ac:dyDescent="0.3">
      <c r="A77" s="15" t="s">
        <v>27</v>
      </c>
      <c r="B77" s="16">
        <f t="shared" si="17"/>
        <v>0</v>
      </c>
      <c r="C77" s="16">
        <f t="shared" si="17"/>
        <v>0</v>
      </c>
      <c r="D77" s="16">
        <f t="shared" si="17"/>
        <v>0</v>
      </c>
      <c r="E77" s="16">
        <f t="shared" si="17"/>
        <v>0</v>
      </c>
      <c r="F77" s="16">
        <f t="shared" si="17"/>
        <v>0</v>
      </c>
      <c r="G77" s="17">
        <f>SUM(B77:F77)</f>
        <v>0</v>
      </c>
    </row>
    <row r="78" spans="1:7" ht="15" thickTop="1" thickBot="1" x14ac:dyDescent="0.3">
      <c r="A78" s="18" t="s">
        <v>28</v>
      </c>
      <c r="B78" s="19">
        <f>B74+B76+(B75+B77)*$B$12</f>
        <v>0</v>
      </c>
      <c r="C78" s="19">
        <f>C74+C76+(C75+C77)*$B$12</f>
        <v>0</v>
      </c>
      <c r="D78" s="19">
        <f>D74+D76+(D75+D77)*$B$12</f>
        <v>0</v>
      </c>
      <c r="E78" s="19">
        <f>E74+E76+(E75+E77)*$B$12</f>
        <v>0</v>
      </c>
      <c r="F78" s="19">
        <f>F74+F76+(F75+F77)*$B$12</f>
        <v>0</v>
      </c>
      <c r="G78" s="20">
        <f>SUM(B78:F78)</f>
        <v>0</v>
      </c>
    </row>
    <row r="81" spans="1:7" x14ac:dyDescent="0.25">
      <c r="A81" s="48" t="s">
        <v>48</v>
      </c>
      <c r="B81" s="48"/>
      <c r="C81" s="48"/>
      <c r="D81" s="48"/>
      <c r="E81" s="48"/>
      <c r="F81" s="48"/>
      <c r="G81" s="48"/>
    </row>
    <row r="83" spans="1:7" x14ac:dyDescent="0.25">
      <c r="A83" s="34" t="s">
        <v>30</v>
      </c>
      <c r="B83" s="21">
        <f>G9*0.2</f>
        <v>0</v>
      </c>
    </row>
    <row r="84" spans="1:7" x14ac:dyDescent="0.25">
      <c r="A84" s="35" t="s">
        <v>50</v>
      </c>
      <c r="B84" s="43">
        <v>0.2</v>
      </c>
    </row>
    <row r="85" spans="1:7" x14ac:dyDescent="0.25">
      <c r="A85" s="36" t="s">
        <v>51</v>
      </c>
      <c r="B85" s="43">
        <v>0.18</v>
      </c>
    </row>
    <row r="86" spans="1:7" x14ac:dyDescent="0.25">
      <c r="A86" s="22" t="s">
        <v>31</v>
      </c>
      <c r="B86" s="21">
        <f>B83/0.611198</f>
        <v>0</v>
      </c>
      <c r="C86" s="22"/>
      <c r="D86" s="23"/>
      <c r="E86" s="22"/>
      <c r="F86" s="22"/>
      <c r="G86" s="22"/>
    </row>
    <row r="87" spans="1:7" x14ac:dyDescent="0.25">
      <c r="A87" s="22" t="s">
        <v>32</v>
      </c>
      <c r="B87" s="21">
        <f>B86*0.2</f>
        <v>0</v>
      </c>
      <c r="C87" s="22"/>
      <c r="D87" s="22"/>
      <c r="E87" s="22"/>
      <c r="F87" s="22"/>
      <c r="G87" s="22"/>
    </row>
    <row r="88" spans="1:7" x14ac:dyDescent="0.25">
      <c r="A88" s="22" t="s">
        <v>33</v>
      </c>
      <c r="B88" s="21">
        <f>(B86-B87)*B84</f>
        <v>0</v>
      </c>
      <c r="C88" s="22"/>
      <c r="D88" s="22"/>
      <c r="E88" s="22"/>
      <c r="F88" s="22"/>
      <c r="G88" s="22"/>
    </row>
    <row r="89" spans="1:7" x14ac:dyDescent="0.25">
      <c r="A89" s="22" t="s">
        <v>34</v>
      </c>
      <c r="B89" s="21">
        <f>B88*B85</f>
        <v>0</v>
      </c>
      <c r="C89" s="22"/>
      <c r="D89" s="22"/>
      <c r="E89" s="22"/>
      <c r="F89" s="22"/>
      <c r="G89" s="22"/>
    </row>
    <row r="90" spans="1:7" ht="14.4" thickBot="1" x14ac:dyDescent="0.3">
      <c r="A90" s="37" t="s">
        <v>35</v>
      </c>
      <c r="B90" s="24">
        <f>B86*0.165</f>
        <v>0</v>
      </c>
      <c r="C90" s="22"/>
      <c r="D90" s="22"/>
      <c r="E90" s="22"/>
      <c r="F90" s="22"/>
      <c r="G90" s="22"/>
    </row>
    <row r="91" spans="1:7" ht="14.4" thickTop="1" x14ac:dyDescent="0.25">
      <c r="A91" s="38" t="s">
        <v>36</v>
      </c>
      <c r="B91" s="25">
        <f>SUM(B87:B90)</f>
        <v>0</v>
      </c>
      <c r="C91" s="22"/>
      <c r="D91" s="22"/>
      <c r="E91" s="22"/>
      <c r="F91" s="22"/>
      <c r="G91" s="22"/>
    </row>
    <row r="93" spans="1:7" x14ac:dyDescent="0.25">
      <c r="A93" s="22" t="s">
        <v>41</v>
      </c>
    </row>
    <row r="94" spans="1:7" ht="14.4" thickBot="1" x14ac:dyDescent="0.3"/>
    <row r="95" spans="1:7" ht="14.4" thickBot="1" x14ac:dyDescent="0.3">
      <c r="A95" s="8" t="s">
        <v>25</v>
      </c>
      <c r="B95" s="9" t="s">
        <v>12</v>
      </c>
      <c r="C95" s="9" t="s">
        <v>20</v>
      </c>
      <c r="D95" s="9" t="s">
        <v>21</v>
      </c>
      <c r="E95" s="9" t="s">
        <v>22</v>
      </c>
      <c r="F95" s="9" t="s">
        <v>23</v>
      </c>
      <c r="G95" s="10" t="s">
        <v>17</v>
      </c>
    </row>
    <row r="96" spans="1:7" ht="14.4" thickTop="1" x14ac:dyDescent="0.25">
      <c r="A96" s="11" t="s">
        <v>38</v>
      </c>
      <c r="B96" s="12">
        <f>B91*12</f>
        <v>0</v>
      </c>
      <c r="C96" s="12">
        <f>B96</f>
        <v>0</v>
      </c>
      <c r="D96" s="12">
        <f>C96</f>
        <v>0</v>
      </c>
      <c r="E96" s="12">
        <f>D96</f>
        <v>0</v>
      </c>
      <c r="F96" s="12">
        <f>E96</f>
        <v>0</v>
      </c>
      <c r="G96" s="13">
        <f>SUM(B96:F96)</f>
        <v>0</v>
      </c>
    </row>
    <row r="97" spans="1:7" ht="14.4" thickBot="1" x14ac:dyDescent="0.3">
      <c r="A97" s="15" t="s">
        <v>52</v>
      </c>
      <c r="B97" s="16">
        <f>-B96*$B$12</f>
        <v>0</v>
      </c>
      <c r="C97" s="16">
        <f t="shared" ref="C97:F97" si="18">-C96*$B$12</f>
        <v>0</v>
      </c>
      <c r="D97" s="16">
        <f t="shared" si="18"/>
        <v>0</v>
      </c>
      <c r="E97" s="16">
        <f t="shared" si="18"/>
        <v>0</v>
      </c>
      <c r="F97" s="16">
        <f t="shared" si="18"/>
        <v>0</v>
      </c>
      <c r="G97" s="17">
        <f>SUM(B97:F97)</f>
        <v>0</v>
      </c>
    </row>
    <row r="98" spans="1:7" ht="15" thickTop="1" thickBot="1" x14ac:dyDescent="0.3">
      <c r="A98" s="18" t="s">
        <v>28</v>
      </c>
      <c r="B98" s="19">
        <f>SUM(B96:B97)</f>
        <v>0</v>
      </c>
      <c r="C98" s="19">
        <f t="shared" ref="C98:E98" si="19">SUM(C96:C97)</f>
        <v>0</v>
      </c>
      <c r="D98" s="19">
        <f t="shared" si="19"/>
        <v>0</v>
      </c>
      <c r="E98" s="19">
        <f t="shared" si="19"/>
        <v>0</v>
      </c>
      <c r="F98" s="19">
        <f>SUM(F96:F97)</f>
        <v>0</v>
      </c>
      <c r="G98" s="20">
        <f>SUM(G96:G97)</f>
        <v>0</v>
      </c>
    </row>
    <row r="100" spans="1:7" x14ac:dyDescent="0.25">
      <c r="A100" s="46" t="s">
        <v>58</v>
      </c>
      <c r="B100" s="46"/>
      <c r="C100" s="46"/>
      <c r="D100" s="46"/>
      <c r="E100" s="46"/>
      <c r="F100" s="46"/>
      <c r="G100" s="46"/>
    </row>
    <row r="101" spans="1:7" ht="14.4" thickBot="1" x14ac:dyDescent="0.3">
      <c r="A101" s="5"/>
    </row>
    <row r="102" spans="1:7" ht="14.4" thickBot="1" x14ac:dyDescent="0.3">
      <c r="A102" s="8" t="s">
        <v>25</v>
      </c>
      <c r="B102" s="9" t="s">
        <v>12</v>
      </c>
      <c r="C102" s="9" t="s">
        <v>20</v>
      </c>
      <c r="D102" s="9" t="s">
        <v>21</v>
      </c>
      <c r="E102" s="9" t="s">
        <v>22</v>
      </c>
      <c r="F102" s="9" t="s">
        <v>23</v>
      </c>
      <c r="G102" s="10" t="s">
        <v>17</v>
      </c>
    </row>
    <row r="103" spans="1:7" ht="28.2" thickTop="1" x14ac:dyDescent="0.25">
      <c r="A103" s="11" t="s">
        <v>59</v>
      </c>
      <c r="B103" s="12">
        <f>B44</f>
        <v>0</v>
      </c>
      <c r="C103" s="12">
        <f t="shared" ref="C103:F103" si="20">C44</f>
        <v>0</v>
      </c>
      <c r="D103" s="12">
        <f t="shared" si="20"/>
        <v>0</v>
      </c>
      <c r="E103" s="12">
        <f t="shared" si="20"/>
        <v>0</v>
      </c>
      <c r="F103" s="12">
        <f t="shared" si="20"/>
        <v>0</v>
      </c>
      <c r="G103" s="13">
        <f>SUM(B103:F103)</f>
        <v>0</v>
      </c>
    </row>
    <row r="104" spans="1:7" ht="27.6" x14ac:dyDescent="0.25">
      <c r="A104" s="11" t="s">
        <v>60</v>
      </c>
      <c r="B104" s="12">
        <f>B66</f>
        <v>0</v>
      </c>
      <c r="C104" s="12">
        <f t="shared" ref="C104:F104" si="21">C66</f>
        <v>0</v>
      </c>
      <c r="D104" s="12">
        <f t="shared" si="21"/>
        <v>0</v>
      </c>
      <c r="E104" s="12">
        <f t="shared" si="21"/>
        <v>0</v>
      </c>
      <c r="F104" s="12">
        <f t="shared" si="21"/>
        <v>0</v>
      </c>
      <c r="G104" s="13">
        <f t="shared" ref="G104:G106" si="22">SUM(B104:F104)</f>
        <v>0</v>
      </c>
    </row>
    <row r="105" spans="1:7" ht="27.6" x14ac:dyDescent="0.25">
      <c r="A105" s="11" t="s">
        <v>61</v>
      </c>
      <c r="B105" s="12">
        <f>B78</f>
        <v>0</v>
      </c>
      <c r="C105" s="12">
        <f t="shared" ref="C105:F105" si="23">C78</f>
        <v>0</v>
      </c>
      <c r="D105" s="12">
        <f t="shared" si="23"/>
        <v>0</v>
      </c>
      <c r="E105" s="12">
        <f t="shared" si="23"/>
        <v>0</v>
      </c>
      <c r="F105" s="12">
        <f t="shared" si="23"/>
        <v>0</v>
      </c>
      <c r="G105" s="13">
        <f t="shared" si="22"/>
        <v>0</v>
      </c>
    </row>
    <row r="106" spans="1:7" ht="28.2" customHeight="1" thickBot="1" x14ac:dyDescent="0.3">
      <c r="A106" s="15" t="s">
        <v>62</v>
      </c>
      <c r="B106" s="16">
        <f>B98</f>
        <v>0</v>
      </c>
      <c r="C106" s="16">
        <f t="shared" ref="C106:F106" si="24">C98</f>
        <v>0</v>
      </c>
      <c r="D106" s="16">
        <f t="shared" si="24"/>
        <v>0</v>
      </c>
      <c r="E106" s="16">
        <f t="shared" si="24"/>
        <v>0</v>
      </c>
      <c r="F106" s="16">
        <f t="shared" si="24"/>
        <v>0</v>
      </c>
      <c r="G106" s="17">
        <f t="shared" si="22"/>
        <v>0</v>
      </c>
    </row>
    <row r="107" spans="1:7" ht="14.4" thickTop="1" x14ac:dyDescent="0.25"/>
  </sheetData>
  <sheetProtection sheet="1" objects="1" scenarios="1"/>
  <mergeCells count="9">
    <mergeCell ref="A100:G100"/>
    <mergeCell ref="A70:G71"/>
    <mergeCell ref="A81:G81"/>
    <mergeCell ref="A1:G1"/>
    <mergeCell ref="A15:G15"/>
    <mergeCell ref="A32:G32"/>
    <mergeCell ref="A34:G35"/>
    <mergeCell ref="A46:G47"/>
    <mergeCell ref="A68:G68"/>
  </mergeCells>
  <pageMargins left="0.70866141732283472" right="0.70866141732283472" top="0.74803149606299213" bottom="0.74803149606299213" header="0.31496062992125984" footer="0.31496062992125984"/>
  <pageSetup paperSize="9" scale="35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NOVO</vt:lpstr>
      <vt:lpstr>NOVO!Print_Area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Duba</dc:creator>
  <cp:keywords/>
  <dc:description/>
  <cp:lastModifiedBy>Ivana Topalović</cp:lastModifiedBy>
  <cp:revision/>
  <cp:lastPrinted>2023-07-14T09:44:10Z</cp:lastPrinted>
  <dcterms:created xsi:type="dcterms:W3CDTF">2022-12-23T20:02:57Z</dcterms:created>
  <dcterms:modified xsi:type="dcterms:W3CDTF">2023-07-14T12:46:05Z</dcterms:modified>
  <cp:category/>
  <cp:contentStatus/>
</cp:coreProperties>
</file>